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22" i="1" l="1"/>
  <c r="H122" i="1"/>
  <c r="I122" i="1"/>
  <c r="J122" i="1"/>
  <c r="J180" i="1" l="1"/>
  <c r="I180" i="1"/>
  <c r="H180" i="1"/>
  <c r="J179" i="1"/>
  <c r="I179" i="1"/>
  <c r="H179" i="1"/>
  <c r="G179" i="1"/>
  <c r="J162" i="1"/>
  <c r="I162" i="1"/>
  <c r="H162" i="1"/>
  <c r="G162" i="1"/>
  <c r="J143" i="1"/>
  <c r="I143" i="1"/>
  <c r="H143" i="1"/>
  <c r="G143" i="1"/>
  <c r="J124" i="1"/>
  <c r="I124" i="1"/>
  <c r="H124" i="1"/>
  <c r="G124" i="1"/>
  <c r="J103" i="1"/>
  <c r="I103" i="1"/>
  <c r="H103" i="1"/>
  <c r="G103" i="1"/>
  <c r="J85" i="1"/>
  <c r="I85" i="1"/>
  <c r="H85" i="1"/>
  <c r="G85" i="1"/>
  <c r="I66" i="1"/>
  <c r="G66" i="1"/>
  <c r="J63" i="1"/>
  <c r="I63" i="1"/>
  <c r="H63" i="1"/>
  <c r="G63" i="1"/>
  <c r="J27" i="1"/>
  <c r="I27" i="1"/>
  <c r="H27" i="1"/>
  <c r="G27" i="1"/>
  <c r="J8" i="1"/>
  <c r="I8" i="1"/>
  <c r="H8" i="1"/>
  <c r="G8" i="1"/>
  <c r="B198" i="1" l="1"/>
  <c r="A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G187" i="1"/>
  <c r="G198" i="1" s="1"/>
  <c r="F187" i="1"/>
  <c r="F198" i="1" s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J178" i="1" s="1"/>
  <c r="I167" i="1"/>
  <c r="I178" i="1" s="1"/>
  <c r="H167" i="1"/>
  <c r="H178" i="1" s="1"/>
  <c r="G167" i="1"/>
  <c r="G178" i="1" s="1"/>
  <c r="F167" i="1"/>
  <c r="F178" i="1" s="1"/>
  <c r="B159" i="1"/>
  <c r="A159" i="1"/>
  <c r="L158" i="1"/>
  <c r="J158" i="1"/>
  <c r="I158" i="1"/>
  <c r="H158" i="1"/>
  <c r="G158" i="1"/>
  <c r="F158" i="1"/>
  <c r="B149" i="1"/>
  <c r="A149" i="1"/>
  <c r="L148" i="1"/>
  <c r="L159" i="1" s="1"/>
  <c r="J148" i="1"/>
  <c r="J159" i="1" s="1"/>
  <c r="I148" i="1"/>
  <c r="I159" i="1" s="1"/>
  <c r="H148" i="1"/>
  <c r="H159" i="1" s="1"/>
  <c r="G148" i="1"/>
  <c r="G159" i="1" s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29" i="1"/>
  <c r="L140" i="1" s="1"/>
  <c r="J129" i="1"/>
  <c r="J140" i="1" s="1"/>
  <c r="I129" i="1"/>
  <c r="I140" i="1" s="1"/>
  <c r="H129" i="1"/>
  <c r="H140" i="1" s="1"/>
  <c r="G129" i="1"/>
  <c r="G140" i="1" s="1"/>
  <c r="F129" i="1"/>
  <c r="F140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J121" i="1" s="1"/>
  <c r="I110" i="1"/>
  <c r="I121" i="1" s="1"/>
  <c r="H110" i="1"/>
  <c r="H121" i="1" s="1"/>
  <c r="G110" i="1"/>
  <c r="G121" i="1" s="1"/>
  <c r="F110" i="1"/>
  <c r="F121" i="1" s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G82" i="1" s="1"/>
  <c r="F71" i="1"/>
  <c r="F82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9" i="1" s="1"/>
  <c r="I13" i="1"/>
  <c r="I24" i="1" s="1"/>
  <c r="H13" i="1"/>
  <c r="H24" i="1" s="1"/>
  <c r="G13" i="1"/>
  <c r="G24" i="1" s="1"/>
  <c r="F13" i="1"/>
  <c r="F24" i="1" s="1"/>
  <c r="L199" i="1" l="1"/>
  <c r="H198" i="1"/>
  <c r="G199" i="1"/>
  <c r="F199" i="1"/>
  <c r="H199" i="1"/>
  <c r="I199" i="1"/>
</calcChain>
</file>

<file path=xl/sharedStrings.xml><?xml version="1.0" encoding="utf-8"?>
<sst xmlns="http://schemas.openxmlformats.org/spreadsheetml/2006/main" count="243" uniqueCount="72">
  <si>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</si>
  <si>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</si>
  <si>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</si>
  <si>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</si>
  <si>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</si>
  <si>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</si>
  <si>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</si>
  <si>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</si>
  <si>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</si>
  <si>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</si>
  <si>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</si>
  <si>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</si>
  <si>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</si>
  <si>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</si>
  <si>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</si>
  <si>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</si>
  <si>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</si>
  <si>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</si>
  <si>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</si>
  <si>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</si>
  <si>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</si>
  <si>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</si>
  <si>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</si>
  <si>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</si>
  <si>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</si>
  <si>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</si>
  <si>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</si>
  <si>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</si>
  <si>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</si>
  <si>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</si>
  <si>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</si>
  <si>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</si>
  <si>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</si>
  <si>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</si>
  <si>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</si>
  <si>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</si>
  <si>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</si>
  <si>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</si>
  <si>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</si>
  <si>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"Филиппковская НОШ"</t>
  </si>
  <si>
    <t>директор</t>
  </si>
  <si>
    <t>Близнюк Т.А.</t>
  </si>
  <si>
    <t>Каша вязкая на молоке из овсяных хлопьев "геркулес" с маслом сливочным</t>
  </si>
  <si>
    <t>Чай -заварка</t>
  </si>
  <si>
    <t>Бутерброд с сыром российским (1 шт.)</t>
  </si>
  <si>
    <t>Яблоко</t>
  </si>
  <si>
    <t>Вареники ленивые отварные с йогуртом</t>
  </si>
  <si>
    <t>Какао с молоком</t>
  </si>
  <si>
    <t>Хлеб пшеничный с маслом</t>
  </si>
  <si>
    <t>Апельсин</t>
  </si>
  <si>
    <t>Омлет натуральный, сваренный на пару.</t>
  </si>
  <si>
    <t>Напиток кофейный с молоком</t>
  </si>
  <si>
    <t>Банан</t>
  </si>
  <si>
    <t>Каша гречневая рассыпчатая</t>
  </si>
  <si>
    <t>Гуляш из отварного мяса  в томатно-сметанном соусе</t>
  </si>
  <si>
    <t>Сок  фруктовый (в ассортименте)</t>
  </si>
  <si>
    <t>Хлеб ржано-пшеничный</t>
  </si>
  <si>
    <t>Каша жидкая молочная из риса с маслом сливочным</t>
  </si>
  <si>
    <t>Яйцо куриное сваренное вкрутую</t>
  </si>
  <si>
    <t>Рыба припущенная (минтай)    с маслом</t>
  </si>
  <si>
    <t>Пюре картофельное</t>
  </si>
  <si>
    <t>Чай  с лимоном</t>
  </si>
  <si>
    <t>Мандарин</t>
  </si>
  <si>
    <t>Макароны отварные с маслом</t>
  </si>
  <si>
    <t>Тефтели мясные паровые</t>
  </si>
  <si>
    <t>Компот из свежих яблок</t>
  </si>
  <si>
    <t>Каша пшенная жидкая молочная с маслом</t>
  </si>
  <si>
    <t>Яблоко зеленое</t>
  </si>
  <si>
    <t>Сырники из творога со сметаной</t>
  </si>
  <si>
    <t>Яблоко красное</t>
  </si>
  <si>
    <t>Котлеты рыбные (треска) 2 шт.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</si>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</sst>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vertical="top" wrapText="1"/>
      <protection locked="0" hidden="1"/>
    </xf>
    <xf numFmtId="0" fontId="12" fillId="4" borderId="2" xfId="0" applyFont="1" applyFill="1" applyBorder="1" applyAlignment="1" applyProtection="1">
      <alignment horizontal="center" vertical="top" wrapText="1"/>
      <protection locked="0" hidden="1"/>
    </xf>
    <xf numFmtId="2" fontId="13" fillId="4" borderId="2" xfId="1" applyNumberFormat="1" applyFont="1" applyFill="1" applyBorder="1" applyAlignment="1" applyProtection="1">
      <alignment vertical="center" wrapText="1"/>
      <protection locked="0" hidden="1"/>
    </xf>
    <xf numFmtId="0" fontId="12" fillId="4" borderId="22" xfId="0" applyFont="1" applyFill="1" applyBorder="1" applyAlignment="1" applyProtection="1">
      <alignment horizontal="center" vertical="top" wrapText="1"/>
      <protection locked="0" hidden="1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2" fontId="13" fillId="4" borderId="2" xfId="0" applyNumberFormat="1" applyFont="1" applyFill="1" applyBorder="1" applyAlignment="1" applyProtection="1">
      <alignment horizontal="right"/>
      <protection locked="0"/>
    </xf>
    <xf numFmtId="2" fontId="13" fillId="4" borderId="16" xfId="0" applyNumberFormat="1" applyFont="1" applyFill="1" applyBorder="1" applyAlignment="1" applyProtection="1">
      <alignment horizontal="right"/>
      <protection locked="0"/>
    </xf>
    <xf numFmtId="0" fontId="12" fillId="4" borderId="2" xfId="0" applyNumberFormat="1" applyFont="1" applyFill="1" applyBorder="1" applyAlignment="1" applyProtection="1">
      <alignment horizontal="center" vertical="top" wrapText="1"/>
      <protection locked="0" hidden="1"/>
    </xf>
    <xf numFmtId="2" fontId="13" fillId="4" borderId="2" xfId="1" applyNumberFormat="1" applyFont="1" applyFill="1" applyBorder="1" applyAlignment="1" applyProtection="1">
      <alignment horizontal="right" vertical="center" wrapText="1"/>
      <protection locked="0" hidden="1"/>
    </xf>
    <xf numFmtId="0" fontId="12" fillId="4" borderId="1" xfId="0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2" fillId="4" borderId="5" xfId="0" applyFont="1" applyFill="1" applyBorder="1" applyAlignment="1" applyProtection="1">
      <alignment horizontal="center" vertical="top" wrapText="1"/>
      <protection locked="0" hidden="1"/>
    </xf>
    <xf numFmtId="0" fontId="12" fillId="4" borderId="2" xfId="0" applyNumberFormat="1" applyFon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Protection="1">
      <protection locked="0"/>
    </xf>
    <xf numFmtId="2" fontId="13" fillId="4" borderId="16" xfId="0" applyNumberFormat="1" applyFont="1" applyFill="1" applyBorder="1" applyProtection="1">
      <protection locked="0"/>
    </xf>
    <xf numFmtId="0" fontId="12" fillId="4" borderId="2" xfId="0" applyFont="1" applyFill="1" applyBorder="1" applyAlignment="1" applyProtection="1">
      <alignment vertical="top" wrapText="1"/>
      <protection hidden="1"/>
    </xf>
    <xf numFmtId="0" fontId="12" fillId="4" borderId="23" xfId="0" applyFont="1" applyFill="1" applyBorder="1" applyAlignment="1">
      <alignment horizontal="center" vertical="center" wrapText="1"/>
    </xf>
    <xf numFmtId="2" fontId="13" fillId="4" borderId="5" xfId="0" applyNumberFormat="1" applyFont="1" applyFill="1" applyBorder="1" applyAlignment="1">
      <alignment horizontal="right" vertical="center" wrapText="1"/>
    </xf>
    <xf numFmtId="2" fontId="13" fillId="4" borderId="23" xfId="0" applyNumberFormat="1" applyFont="1" applyFill="1" applyBorder="1" applyAlignment="1">
      <alignment horizontal="center" vertical="center" wrapText="1"/>
    </xf>
    <xf numFmtId="2" fontId="13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top" wrapText="1"/>
      <protection hidden="1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3" fillId="4" borderId="2" xfId="1" applyNumberFormat="1" applyFont="1" applyFill="1" applyBorder="1" applyAlignment="1" applyProtection="1">
      <alignment vertical="center" wrapText="1"/>
      <protection hidden="1"/>
    </xf>
    <xf numFmtId="0" fontId="0" fillId="4" borderId="2" xfId="0" applyFill="1" applyBorder="1" applyProtection="1">
      <protection locked="0"/>
    </xf>
    <xf numFmtId="2" fontId="13" fillId="4" borderId="2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 applyProtection="1">
      <alignment horizontal="center" vertical="top" wrapText="1"/>
      <protection hidden="1"/>
    </xf>
    <xf numFmtId="0" fontId="14" fillId="4" borderId="2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right" vertical="center" wrapText="1"/>
    </xf>
    <xf numFmtId="2" fontId="13" fillId="4" borderId="2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vertical="top" wrapText="1"/>
      <protection hidden="1"/>
    </xf>
    <xf numFmtId="0" fontId="12" fillId="4" borderId="5" xfId="0" applyFont="1" applyFill="1" applyBorder="1" applyAlignment="1" applyProtection="1">
      <alignment vertical="top" wrapText="1"/>
      <protection hidden="1"/>
    </xf>
    <xf numFmtId="0" fontId="12" fillId="4" borderId="5" xfId="0" applyFont="1" applyFill="1" applyBorder="1" applyAlignment="1" applyProtection="1">
      <alignment horizontal="center" vertical="top" wrapText="1"/>
      <protection hidden="1"/>
    </xf>
    <xf numFmtId="2" fontId="13" fillId="4" borderId="5" xfId="1" applyNumberFormat="1" applyFont="1" applyFill="1" applyBorder="1" applyAlignment="1" applyProtection="1">
      <alignment vertical="center" wrapText="1"/>
      <protection hidden="1"/>
    </xf>
    <xf numFmtId="0" fontId="17" fillId="4" borderId="0" xfId="0" applyFont="1" applyFill="1" applyAlignment="1">
      <alignment horizontal="justify" vertical="center"/>
    </xf>
    <xf numFmtId="0" fontId="18" fillId="4" borderId="2" xfId="0" applyFont="1" applyFill="1" applyBorder="1" applyAlignment="1" applyProtection="1">
      <alignment horizontal="center"/>
      <protection locked="0"/>
    </xf>
    <xf numFmtId="2" fontId="13" fillId="4" borderId="2" xfId="1" applyNumberFormat="1" applyFont="1" applyFill="1" applyBorder="1" applyAlignment="1" applyProtection="1">
      <alignment horizontal="right" vertical="center" wrapText="1"/>
      <protection hidden="1"/>
    </xf>
    <xf numFmtId="0" fontId="19" fillId="4" borderId="2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8" sqref="Q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4" t="s">
        <v>39</v>
      </c>
      <c r="D1" s="95"/>
      <c r="E1" s="95"/>
      <c r="F1" s="12" t="s">
        <v>16</v>
      </c>
      <c r="G1" s="2" t="s">
        <v>17</v>
      </c>
      <c r="H1" s="96" t="s">
        <v>40</v>
      </c>
      <c r="I1" s="96"/>
      <c r="J1" s="96"/>
      <c r="K1" s="96"/>
    </row>
    <row r="2" spans="1:12" ht="18" x14ac:dyDescent="0.2">
      <c r="A2" s="35" t="s">
        <v>6</v>
      </c>
      <c r="C2" s="2"/>
      <c r="G2" s="2" t="s">
        <v>18</v>
      </c>
      <c r="H2" s="96" t="s">
        <v>41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8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42</v>
      </c>
      <c r="F6" s="50">
        <v>210</v>
      </c>
      <c r="G6" s="51">
        <v>9.0399999999999991</v>
      </c>
      <c r="H6" s="51">
        <v>13.44</v>
      </c>
      <c r="I6" s="51">
        <v>40.159999999999997</v>
      </c>
      <c r="J6" s="51">
        <v>318</v>
      </c>
      <c r="K6" s="50">
        <v>173</v>
      </c>
      <c r="L6" s="39">
        <v>44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49" t="s">
        <v>43</v>
      </c>
      <c r="F8" s="50">
        <v>200</v>
      </c>
      <c r="G8" s="51">
        <f>2/5</f>
        <v>0.4</v>
      </c>
      <c r="H8" s="51">
        <f>0.51/5</f>
        <v>0.10200000000000001</v>
      </c>
      <c r="I8" s="51">
        <f>0.4/5</f>
        <v>0.08</v>
      </c>
      <c r="J8" s="51">
        <f>32/5</f>
        <v>6.4</v>
      </c>
      <c r="K8" s="52">
        <v>375</v>
      </c>
      <c r="L8" s="41">
        <v>4.08</v>
      </c>
    </row>
    <row r="9" spans="1:12" ht="15" x14ac:dyDescent="0.25">
      <c r="A9" s="23"/>
      <c r="B9" s="15"/>
      <c r="C9" s="11"/>
      <c r="D9" s="7" t="s">
        <v>23</v>
      </c>
      <c r="E9" s="49" t="s">
        <v>44</v>
      </c>
      <c r="F9" s="53">
        <v>50</v>
      </c>
      <c r="G9" s="51">
        <v>5.8</v>
      </c>
      <c r="H9" s="51">
        <v>8.3000000000000007</v>
      </c>
      <c r="I9" s="51">
        <v>14.83</v>
      </c>
      <c r="J9" s="51">
        <v>157</v>
      </c>
      <c r="K9" s="54">
        <v>3</v>
      </c>
      <c r="L9" s="41">
        <v>13.9</v>
      </c>
    </row>
    <row r="10" spans="1:12" ht="15" x14ac:dyDescent="0.25">
      <c r="A10" s="23"/>
      <c r="B10" s="15"/>
      <c r="C10" s="11"/>
      <c r="D10" s="7" t="s">
        <v>24</v>
      </c>
      <c r="E10" s="55" t="s">
        <v>45</v>
      </c>
      <c r="F10" s="53">
        <v>100</v>
      </c>
      <c r="G10" s="56">
        <v>0.4</v>
      </c>
      <c r="H10" s="56">
        <v>0.4</v>
      </c>
      <c r="I10" s="57">
        <v>10</v>
      </c>
      <c r="J10" s="56">
        <v>60</v>
      </c>
      <c r="K10" s="52">
        <v>338</v>
      </c>
      <c r="L10" s="41">
        <v>9.84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15.639999999999999</v>
      </c>
      <c r="H13" s="63">
        <f t="shared" si="0"/>
        <v>22.241999999999997</v>
      </c>
      <c r="I13" s="19">
        <f t="shared" si="0"/>
        <v>65.069999999999993</v>
      </c>
      <c r="J13" s="19">
        <f t="shared" si="0"/>
        <v>541.4</v>
      </c>
      <c r="K13" s="25"/>
      <c r="L13" s="19">
        <f t="shared" ref="L13" si="1">SUM(L6:L12)</f>
        <v>71.819999999999993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560</v>
      </c>
      <c r="G24" s="32">
        <f t="shared" ref="G24:J24" si="4">G13+G23</f>
        <v>15.639999999999999</v>
      </c>
      <c r="H24" s="64">
        <f t="shared" si="4"/>
        <v>22.241999999999997</v>
      </c>
      <c r="I24" s="32">
        <f t="shared" si="4"/>
        <v>65.069999999999993</v>
      </c>
      <c r="J24" s="32">
        <f t="shared" si="4"/>
        <v>541.4</v>
      </c>
      <c r="K24" s="32"/>
      <c r="L24" s="32">
        <f t="shared" ref="L24" si="5">L13+L23</f>
        <v>71.819999999999993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46</v>
      </c>
      <c r="F25" s="58">
        <v>160</v>
      </c>
      <c r="G25" s="59">
        <v>16.329999999999998</v>
      </c>
      <c r="H25" s="59">
        <v>8</v>
      </c>
      <c r="I25" s="59">
        <v>16.309999999999999</v>
      </c>
      <c r="J25" s="59">
        <v>203</v>
      </c>
      <c r="K25" s="60">
        <v>218</v>
      </c>
      <c r="L25" s="39">
        <v>34</v>
      </c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49" t="s">
        <v>47</v>
      </c>
      <c r="F27" s="50">
        <v>200</v>
      </c>
      <c r="G27" s="59">
        <f>20.39/10*2</f>
        <v>4.0780000000000003</v>
      </c>
      <c r="H27" s="59">
        <f>17.72/10*2</f>
        <v>3.5439999999999996</v>
      </c>
      <c r="I27" s="59">
        <f>87.89/10*2</f>
        <v>17.577999999999999</v>
      </c>
      <c r="J27" s="59">
        <f>593/10*2</f>
        <v>118.6</v>
      </c>
      <c r="K27" s="50">
        <v>382</v>
      </c>
      <c r="L27" s="41">
        <v>12.1</v>
      </c>
    </row>
    <row r="28" spans="1:12" ht="15" x14ac:dyDescent="0.25">
      <c r="A28" s="14"/>
      <c r="B28" s="15"/>
      <c r="C28" s="11"/>
      <c r="D28" s="7" t="s">
        <v>23</v>
      </c>
      <c r="E28" s="49" t="s">
        <v>48</v>
      </c>
      <c r="F28" s="53">
        <v>60</v>
      </c>
      <c r="G28" s="61">
        <v>3.7</v>
      </c>
      <c r="H28" s="61">
        <v>8.5</v>
      </c>
      <c r="I28" s="61">
        <v>26.25</v>
      </c>
      <c r="J28" s="61">
        <v>155</v>
      </c>
      <c r="K28" s="54">
        <v>2</v>
      </c>
      <c r="L28" s="41">
        <v>8.8800000000000008</v>
      </c>
    </row>
    <row r="29" spans="1:12" ht="15" x14ac:dyDescent="0.25">
      <c r="A29" s="14"/>
      <c r="B29" s="15"/>
      <c r="C29" s="11"/>
      <c r="D29" s="7" t="s">
        <v>24</v>
      </c>
      <c r="E29" s="62" t="s">
        <v>49</v>
      </c>
      <c r="F29" s="50">
        <v>100</v>
      </c>
      <c r="G29" s="56">
        <v>0.9</v>
      </c>
      <c r="H29" s="56">
        <v>0.2</v>
      </c>
      <c r="I29" s="57">
        <v>8.1</v>
      </c>
      <c r="J29" s="56">
        <v>43</v>
      </c>
      <c r="K29" s="50">
        <v>338</v>
      </c>
      <c r="L29" s="41">
        <v>16.84</v>
      </c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63">
        <f t="shared" ref="G32" si="6">SUM(G25:G31)</f>
        <v>25.007999999999996</v>
      </c>
      <c r="H32" s="63">
        <f t="shared" ref="H32" si="7">SUM(H25:H31)</f>
        <v>20.244</v>
      </c>
      <c r="I32" s="63">
        <f t="shared" ref="I32" si="8">SUM(I25:I31)</f>
        <v>68.238</v>
      </c>
      <c r="J32" s="19">
        <f t="shared" ref="J32:L32" si="9">SUM(J25:J31)</f>
        <v>519.6</v>
      </c>
      <c r="K32" s="25"/>
      <c r="L32" s="19">
        <f t="shared" si="9"/>
        <v>71.820000000000007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520</v>
      </c>
      <c r="G43" s="64">
        <f t="shared" ref="G43" si="14">G32+G42</f>
        <v>25.007999999999996</v>
      </c>
      <c r="H43" s="64">
        <f t="shared" ref="H43" si="15">H32+H42</f>
        <v>20.244</v>
      </c>
      <c r="I43" s="64">
        <f t="shared" ref="I43" si="16">I32+I42</f>
        <v>68.238</v>
      </c>
      <c r="J43" s="32">
        <f t="shared" ref="J43:L43" si="17">J32+J42</f>
        <v>519.6</v>
      </c>
      <c r="K43" s="32"/>
      <c r="L43" s="32">
        <f t="shared" si="17"/>
        <v>71.820000000000007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50</v>
      </c>
      <c r="F44" s="50">
        <v>150</v>
      </c>
      <c r="G44" s="51">
        <v>11.4</v>
      </c>
      <c r="H44" s="51">
        <v>10.8</v>
      </c>
      <c r="I44" s="51">
        <v>4.2</v>
      </c>
      <c r="J44" s="51">
        <v>160.5</v>
      </c>
      <c r="K44" s="65">
        <v>186</v>
      </c>
      <c r="L44" s="39">
        <v>30.24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49" t="s">
        <v>51</v>
      </c>
      <c r="F46" s="50">
        <v>200</v>
      </c>
      <c r="G46" s="51">
        <v>1.2</v>
      </c>
      <c r="H46" s="51">
        <v>1</v>
      </c>
      <c r="I46" s="51">
        <v>13.8</v>
      </c>
      <c r="J46" s="51">
        <v>70.599999999999994</v>
      </c>
      <c r="K46" s="50">
        <v>379</v>
      </c>
      <c r="L46" s="41">
        <v>10.14</v>
      </c>
    </row>
    <row r="47" spans="1:12" ht="15" x14ac:dyDescent="0.25">
      <c r="A47" s="23"/>
      <c r="B47" s="15"/>
      <c r="C47" s="11"/>
      <c r="D47" s="7" t="s">
        <v>23</v>
      </c>
      <c r="E47" s="49" t="s">
        <v>44</v>
      </c>
      <c r="F47" s="53">
        <v>50</v>
      </c>
      <c r="G47" s="51">
        <v>5.15</v>
      </c>
      <c r="H47" s="51">
        <v>6.8</v>
      </c>
      <c r="I47" s="51">
        <v>17.8</v>
      </c>
      <c r="J47" s="51">
        <v>157</v>
      </c>
      <c r="K47" s="54">
        <v>3</v>
      </c>
      <c r="L47" s="41">
        <v>13.9</v>
      </c>
    </row>
    <row r="48" spans="1:12" ht="15" x14ac:dyDescent="0.25">
      <c r="A48" s="23"/>
      <c r="B48" s="15"/>
      <c r="C48" s="11"/>
      <c r="D48" s="7" t="s">
        <v>24</v>
      </c>
      <c r="E48" s="62" t="s">
        <v>52</v>
      </c>
      <c r="F48" s="66">
        <v>100</v>
      </c>
      <c r="G48" s="67">
        <v>1.5</v>
      </c>
      <c r="H48" s="67">
        <v>0.5</v>
      </c>
      <c r="I48" s="68">
        <v>21</v>
      </c>
      <c r="J48" s="67">
        <v>96</v>
      </c>
      <c r="K48" s="54">
        <v>338</v>
      </c>
      <c r="L48" s="41">
        <v>17.54</v>
      </c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19.25</v>
      </c>
      <c r="H51" s="19">
        <f t="shared" ref="H51" si="19">SUM(H44:H50)</f>
        <v>19.100000000000001</v>
      </c>
      <c r="I51" s="19">
        <f t="shared" ref="I51" si="20">SUM(I44:I50)</f>
        <v>56.8</v>
      </c>
      <c r="J51" s="19">
        <f t="shared" ref="J51:L51" si="21">SUM(J44:J50)</f>
        <v>484.1</v>
      </c>
      <c r="K51" s="25"/>
      <c r="L51" s="19">
        <f t="shared" si="21"/>
        <v>71.819999999999993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500</v>
      </c>
      <c r="G62" s="32">
        <f t="shared" ref="G62" si="26">G51+G61</f>
        <v>19.25</v>
      </c>
      <c r="H62" s="32">
        <f t="shared" ref="H62" si="27">H51+H61</f>
        <v>19.100000000000001</v>
      </c>
      <c r="I62" s="32">
        <f t="shared" ref="I62" si="28">I51+I61</f>
        <v>56.8</v>
      </c>
      <c r="J62" s="32">
        <f t="shared" ref="J62:L62" si="29">J51+J61</f>
        <v>484.1</v>
      </c>
      <c r="K62" s="32"/>
      <c r="L62" s="32">
        <f t="shared" si="29"/>
        <v>71.819999999999993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53</v>
      </c>
      <c r="F63" s="50">
        <v>150</v>
      </c>
      <c r="G63" s="51">
        <f>57.32/100*15</f>
        <v>8.5980000000000008</v>
      </c>
      <c r="H63" s="51">
        <f>40.62/100*15</f>
        <v>6.0929999999999991</v>
      </c>
      <c r="I63" s="51">
        <f>257.61/100*15</f>
        <v>38.641500000000008</v>
      </c>
      <c r="J63" s="51">
        <f>1625/100*15</f>
        <v>243.75</v>
      </c>
      <c r="K63" s="50">
        <v>302</v>
      </c>
      <c r="L63" s="39">
        <v>8</v>
      </c>
    </row>
    <row r="64" spans="1:12" ht="15" x14ac:dyDescent="0.25">
      <c r="A64" s="23"/>
      <c r="B64" s="15"/>
      <c r="C64" s="11"/>
      <c r="D64" s="6" t="s">
        <v>21</v>
      </c>
      <c r="E64" s="49" t="s">
        <v>54</v>
      </c>
      <c r="F64" s="50">
        <v>100</v>
      </c>
      <c r="G64" s="51">
        <v>13.36</v>
      </c>
      <c r="H64" s="51">
        <v>14.08</v>
      </c>
      <c r="I64" s="51">
        <v>0.85</v>
      </c>
      <c r="J64" s="51">
        <v>164</v>
      </c>
      <c r="K64" s="50">
        <v>246</v>
      </c>
      <c r="L64" s="41">
        <v>22.2</v>
      </c>
    </row>
    <row r="65" spans="1:12" ht="15" x14ac:dyDescent="0.25">
      <c r="A65" s="23"/>
      <c r="B65" s="15"/>
      <c r="C65" s="11"/>
      <c r="D65" s="7" t="s">
        <v>22</v>
      </c>
      <c r="E65" s="40"/>
      <c r="F65" s="41"/>
      <c r="G65" s="41"/>
      <c r="H65" s="41"/>
      <c r="I65" s="41"/>
      <c r="J65" s="41"/>
      <c r="K65" s="42"/>
      <c r="L65" s="41"/>
    </row>
    <row r="66" spans="1:12" ht="15" x14ac:dyDescent="0.25">
      <c r="A66" s="23"/>
      <c r="B66" s="15"/>
      <c r="C66" s="11"/>
      <c r="D66" s="7" t="s">
        <v>30</v>
      </c>
      <c r="E66" s="69" t="s">
        <v>55</v>
      </c>
      <c r="F66" s="70">
        <v>200</v>
      </c>
      <c r="G66" s="71">
        <f>1</f>
        <v>1</v>
      </c>
      <c r="H66" s="72">
        <v>0</v>
      </c>
      <c r="I66" s="73">
        <f>101/5</f>
        <v>20.2</v>
      </c>
      <c r="J66" s="67">
        <v>84.8</v>
      </c>
      <c r="K66" s="74">
        <v>389</v>
      </c>
      <c r="L66" s="75">
        <v>20</v>
      </c>
    </row>
    <row r="67" spans="1:12" ht="15" x14ac:dyDescent="0.25">
      <c r="A67" s="23"/>
      <c r="B67" s="15"/>
      <c r="C67" s="11"/>
      <c r="D67" s="7" t="s">
        <v>23</v>
      </c>
      <c r="E67" s="69" t="s">
        <v>56</v>
      </c>
      <c r="F67" s="74">
        <v>40</v>
      </c>
      <c r="G67" s="76">
        <v>2.2400000000000002</v>
      </c>
      <c r="H67" s="76">
        <v>0.88</v>
      </c>
      <c r="I67" s="76">
        <v>19.760000000000002</v>
      </c>
      <c r="J67" s="76">
        <v>91.96</v>
      </c>
      <c r="K67" s="77"/>
      <c r="L67" s="41">
        <v>6.18</v>
      </c>
    </row>
    <row r="68" spans="1:12" ht="15" x14ac:dyDescent="0.25">
      <c r="A68" s="23"/>
      <c r="B68" s="15"/>
      <c r="C68" s="11"/>
      <c r="D68" s="7" t="s">
        <v>24</v>
      </c>
      <c r="E68" s="69" t="s">
        <v>52</v>
      </c>
      <c r="F68" s="74">
        <v>100</v>
      </c>
      <c r="G68" s="76">
        <v>1.5</v>
      </c>
      <c r="H68" s="76">
        <v>0.5</v>
      </c>
      <c r="I68" s="76">
        <v>21</v>
      </c>
      <c r="J68" s="76">
        <v>96</v>
      </c>
      <c r="K68" s="54">
        <v>338</v>
      </c>
      <c r="L68" s="41">
        <v>15.44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3"/>
      <c r="B70" s="15"/>
      <c r="C70" s="11"/>
      <c r="D70" s="6"/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SUM(F63:F70)</f>
        <v>590</v>
      </c>
      <c r="G71" s="63">
        <f t="shared" ref="G71" si="30">SUM(G63:G70)</f>
        <v>26.698</v>
      </c>
      <c r="H71" s="63">
        <f t="shared" ref="H71" si="31">SUM(H63:H70)</f>
        <v>21.552999999999997</v>
      </c>
      <c r="I71" s="19">
        <f t="shared" ref="I71" si="32">SUM(I63:I70)</f>
        <v>100.45150000000001</v>
      </c>
      <c r="J71" s="19">
        <f t="shared" ref="J71:L71" si="33">SUM(J63:J70)</f>
        <v>680.51</v>
      </c>
      <c r="K71" s="25"/>
      <c r="L71" s="19">
        <f t="shared" si="33"/>
        <v>71.820000000000007</v>
      </c>
    </row>
    <row r="72" spans="1:12" ht="15" x14ac:dyDescent="0.25">
      <c r="A72" s="26">
        <f>A63</f>
        <v>1</v>
      </c>
      <c r="B72" s="13">
        <f>B63</f>
        <v>4</v>
      </c>
      <c r="C72" s="10" t="s">
        <v>25</v>
      </c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7" t="s">
        <v>32</v>
      </c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3"/>
      <c r="B80" s="15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x14ac:dyDescent="0.2">
      <c r="A82" s="29">
        <f>A63</f>
        <v>1</v>
      </c>
      <c r="B82" s="30">
        <f>B63</f>
        <v>4</v>
      </c>
      <c r="C82" s="97" t="s">
        <v>4</v>
      </c>
      <c r="D82" s="98"/>
      <c r="E82" s="31"/>
      <c r="F82" s="32">
        <f>F71+F81</f>
        <v>590</v>
      </c>
      <c r="G82" s="64">
        <f t="shared" ref="G82" si="38">G71+G81</f>
        <v>26.698</v>
      </c>
      <c r="H82" s="64">
        <f t="shared" ref="H82" si="39">H71+H81</f>
        <v>21.552999999999997</v>
      </c>
      <c r="I82" s="32">
        <f t="shared" ref="I82" si="40">I71+I81</f>
        <v>100.45150000000001</v>
      </c>
      <c r="J82" s="32">
        <f t="shared" ref="J82:L82" si="41">J71+J81</f>
        <v>680.51</v>
      </c>
      <c r="K82" s="32"/>
      <c r="L82" s="32">
        <f t="shared" si="41"/>
        <v>71.820000000000007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69" t="s">
        <v>57</v>
      </c>
      <c r="F83" s="74">
        <v>220</v>
      </c>
      <c r="G83" s="76">
        <v>5.0999999999999996</v>
      </c>
      <c r="H83" s="76">
        <v>10.72</v>
      </c>
      <c r="I83" s="76">
        <v>33.42</v>
      </c>
      <c r="J83" s="76">
        <v>251</v>
      </c>
      <c r="K83" s="74">
        <v>182</v>
      </c>
      <c r="L83" s="39">
        <v>26.9</v>
      </c>
    </row>
    <row r="84" spans="1:12" ht="15" x14ac:dyDescent="0.25">
      <c r="A84" s="23"/>
      <c r="B84" s="15"/>
      <c r="C84" s="11"/>
      <c r="D84" s="6" t="s">
        <v>26</v>
      </c>
      <c r="E84" s="69" t="s">
        <v>58</v>
      </c>
      <c r="F84" s="74">
        <v>60</v>
      </c>
      <c r="G84" s="76">
        <v>5.08</v>
      </c>
      <c r="H84" s="76">
        <v>4.5999999999999996</v>
      </c>
      <c r="I84" s="76">
        <v>0.28000000000000003</v>
      </c>
      <c r="J84" s="76">
        <v>63</v>
      </c>
      <c r="K84" s="74">
        <v>209</v>
      </c>
      <c r="L84" s="41">
        <v>8.5</v>
      </c>
    </row>
    <row r="85" spans="1:12" ht="15" x14ac:dyDescent="0.25">
      <c r="A85" s="23"/>
      <c r="B85" s="15"/>
      <c r="C85" s="11"/>
      <c r="D85" s="7" t="s">
        <v>22</v>
      </c>
      <c r="E85" s="69" t="s">
        <v>47</v>
      </c>
      <c r="F85" s="74">
        <v>200</v>
      </c>
      <c r="G85" s="76">
        <f>20.39/5</f>
        <v>4.0780000000000003</v>
      </c>
      <c r="H85" s="76">
        <f>17.72/5</f>
        <v>3.5439999999999996</v>
      </c>
      <c r="I85" s="76">
        <f>87.89/5</f>
        <v>17.577999999999999</v>
      </c>
      <c r="J85" s="76">
        <f>593/5</f>
        <v>118.6</v>
      </c>
      <c r="K85" s="74">
        <v>382</v>
      </c>
      <c r="L85" s="41">
        <v>12.1</v>
      </c>
    </row>
    <row r="86" spans="1:12" ht="15" x14ac:dyDescent="0.25">
      <c r="A86" s="23"/>
      <c r="B86" s="15"/>
      <c r="C86" s="11"/>
      <c r="D86" s="7" t="s">
        <v>23</v>
      </c>
      <c r="E86" s="69" t="s">
        <v>48</v>
      </c>
      <c r="F86" s="53">
        <v>60</v>
      </c>
      <c r="G86" s="78">
        <v>3.7</v>
      </c>
      <c r="H86" s="78">
        <v>8.5</v>
      </c>
      <c r="I86" s="78">
        <v>26.25</v>
      </c>
      <c r="J86" s="67">
        <v>155</v>
      </c>
      <c r="K86" s="74">
        <v>2</v>
      </c>
      <c r="L86" s="41">
        <v>8.8800000000000008</v>
      </c>
    </row>
    <row r="87" spans="1:12" ht="15" x14ac:dyDescent="0.25">
      <c r="A87" s="23"/>
      <c r="B87" s="15"/>
      <c r="C87" s="11"/>
      <c r="D87" s="7" t="s">
        <v>24</v>
      </c>
      <c r="E87" s="69" t="s">
        <v>52</v>
      </c>
      <c r="F87" s="53">
        <v>100</v>
      </c>
      <c r="G87" s="78">
        <v>1.5</v>
      </c>
      <c r="H87" s="78">
        <v>0.5</v>
      </c>
      <c r="I87" s="78">
        <v>21</v>
      </c>
      <c r="J87" s="67">
        <v>96</v>
      </c>
      <c r="K87" s="74">
        <v>338</v>
      </c>
      <c r="L87" s="41">
        <v>15.44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3"/>
      <c r="B89" s="15"/>
      <c r="C89" s="11"/>
      <c r="D89" s="6"/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640</v>
      </c>
      <c r="G90" s="63">
        <f t="shared" ref="G90" si="42">SUM(G83:G89)</f>
        <v>19.457999999999998</v>
      </c>
      <c r="H90" s="63">
        <f t="shared" ref="H90" si="43">SUM(H83:H89)</f>
        <v>27.864000000000001</v>
      </c>
      <c r="I90" s="63">
        <f t="shared" ref="I90" si="44">SUM(I83:I89)</f>
        <v>98.528000000000006</v>
      </c>
      <c r="J90" s="19">
        <f t="shared" ref="J90:L90" si="45">SUM(J83:J89)</f>
        <v>683.6</v>
      </c>
      <c r="K90" s="25"/>
      <c r="L90" s="19">
        <f t="shared" si="45"/>
        <v>71.820000000000007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7" t="s">
        <v>32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3"/>
      <c r="B99" s="15"/>
      <c r="C99" s="11"/>
      <c r="D99" s="6"/>
      <c r="E99" s="40"/>
      <c r="F99" s="41"/>
      <c r="G99" s="41"/>
      <c r="H99" s="41"/>
      <c r="I99" s="41"/>
      <c r="J99" s="41"/>
      <c r="K99" s="42"/>
      <c r="L99" s="41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x14ac:dyDescent="0.2">
      <c r="A101" s="29">
        <f>A83</f>
        <v>1</v>
      </c>
      <c r="B101" s="30">
        <f>B83</f>
        <v>5</v>
      </c>
      <c r="C101" s="97" t="s">
        <v>4</v>
      </c>
      <c r="D101" s="98"/>
      <c r="E101" s="31"/>
      <c r="F101" s="32">
        <f>F90+F100</f>
        <v>640</v>
      </c>
      <c r="G101" s="64">
        <f t="shared" ref="G101" si="50">G90+G100</f>
        <v>19.457999999999998</v>
      </c>
      <c r="H101" s="64">
        <f t="shared" ref="H101" si="51">H90+H100</f>
        <v>27.864000000000001</v>
      </c>
      <c r="I101" s="64">
        <f t="shared" ref="I101" si="52">I90+I100</f>
        <v>98.528000000000006</v>
      </c>
      <c r="J101" s="32">
        <f t="shared" ref="J101:L101" si="53">J90+J100</f>
        <v>683.6</v>
      </c>
      <c r="K101" s="32"/>
      <c r="L101" s="32">
        <f t="shared" si="53"/>
        <v>71.820000000000007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49" t="s">
        <v>59</v>
      </c>
      <c r="F102" s="50">
        <v>55</v>
      </c>
      <c r="G102" s="76">
        <v>8.56</v>
      </c>
      <c r="H102" s="76">
        <v>4.1100000000000003</v>
      </c>
      <c r="I102" s="76">
        <v>0.46</v>
      </c>
      <c r="J102" s="76">
        <v>73</v>
      </c>
      <c r="K102" s="50">
        <v>227</v>
      </c>
      <c r="L102" s="39">
        <v>30.12</v>
      </c>
    </row>
    <row r="103" spans="1:12" ht="15" x14ac:dyDescent="0.25">
      <c r="A103" s="23"/>
      <c r="B103" s="15"/>
      <c r="C103" s="11"/>
      <c r="D103" s="6" t="s">
        <v>21</v>
      </c>
      <c r="E103" s="69" t="s">
        <v>60</v>
      </c>
      <c r="F103" s="79">
        <v>150</v>
      </c>
      <c r="G103" s="76">
        <f>20.473/100*15</f>
        <v>3.0709499999999998</v>
      </c>
      <c r="H103" s="76">
        <f>32.01/100/15</f>
        <v>2.1340000000000001E-2</v>
      </c>
      <c r="I103" s="76">
        <f>136.26/100*15</f>
        <v>20.438999999999997</v>
      </c>
      <c r="J103" s="76">
        <f>915/100*15</f>
        <v>137.25</v>
      </c>
      <c r="K103" s="74">
        <v>312</v>
      </c>
      <c r="L103" s="41">
        <v>6</v>
      </c>
    </row>
    <row r="104" spans="1:12" ht="15" x14ac:dyDescent="0.25">
      <c r="A104" s="23"/>
      <c r="B104" s="15"/>
      <c r="C104" s="11"/>
      <c r="D104" s="7" t="s">
        <v>22</v>
      </c>
      <c r="E104" s="69" t="s">
        <v>61</v>
      </c>
      <c r="F104" s="74">
        <v>220</v>
      </c>
      <c r="G104" s="76">
        <v>0.53</v>
      </c>
      <c r="H104" s="76"/>
      <c r="I104" s="76">
        <v>9.8699999999999992</v>
      </c>
      <c r="J104" s="76">
        <v>41.6</v>
      </c>
      <c r="K104" s="74">
        <v>377</v>
      </c>
      <c r="L104" s="41">
        <v>3.2</v>
      </c>
    </row>
    <row r="105" spans="1:12" ht="15" x14ac:dyDescent="0.25">
      <c r="A105" s="23"/>
      <c r="B105" s="15"/>
      <c r="C105" s="11"/>
      <c r="D105" s="7" t="s">
        <v>23</v>
      </c>
      <c r="E105" s="69" t="s">
        <v>56</v>
      </c>
      <c r="F105" s="74">
        <v>40</v>
      </c>
      <c r="G105" s="76">
        <v>2.2400000000000002</v>
      </c>
      <c r="H105" s="76">
        <v>0.88</v>
      </c>
      <c r="I105" s="76">
        <v>19.760000000000002</v>
      </c>
      <c r="J105" s="76">
        <v>91.96</v>
      </c>
      <c r="K105" s="77"/>
      <c r="L105" s="41">
        <v>6.18</v>
      </c>
    </row>
    <row r="106" spans="1:12" ht="15" x14ac:dyDescent="0.25">
      <c r="A106" s="23"/>
      <c r="B106" s="15"/>
      <c r="C106" s="11"/>
      <c r="D106" s="7" t="s">
        <v>23</v>
      </c>
      <c r="E106" s="69" t="s">
        <v>48</v>
      </c>
      <c r="F106" s="80">
        <v>60</v>
      </c>
      <c r="G106" s="81">
        <v>3.7</v>
      </c>
      <c r="H106" s="81">
        <v>8.5</v>
      </c>
      <c r="I106" s="81">
        <v>26.25</v>
      </c>
      <c r="J106" s="82">
        <v>155</v>
      </c>
      <c r="K106" s="83">
        <v>2</v>
      </c>
      <c r="L106" s="41">
        <v>8.8800000000000008</v>
      </c>
    </row>
    <row r="107" spans="1:12" ht="15" x14ac:dyDescent="0.25">
      <c r="A107" s="23"/>
      <c r="B107" s="15"/>
      <c r="C107" s="11"/>
      <c r="D107" s="7" t="s">
        <v>24</v>
      </c>
      <c r="E107" s="69" t="s">
        <v>62</v>
      </c>
      <c r="F107" s="74">
        <v>100</v>
      </c>
      <c r="G107" s="76">
        <v>0.81</v>
      </c>
      <c r="H107" s="76">
        <v>0.31</v>
      </c>
      <c r="I107" s="76">
        <v>11.54</v>
      </c>
      <c r="J107" s="76">
        <v>53</v>
      </c>
      <c r="K107" s="84">
        <v>338</v>
      </c>
      <c r="L107" s="41">
        <v>17.440000000000001</v>
      </c>
    </row>
    <row r="108" spans="1:12" ht="15" x14ac:dyDescent="0.25">
      <c r="A108" s="23"/>
      <c r="B108" s="15"/>
      <c r="C108" s="11"/>
      <c r="D108" s="6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3"/>
      <c r="B109" s="15"/>
      <c r="C109" s="11"/>
      <c r="D109" s="6"/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7"/>
      <c r="C110" s="8"/>
      <c r="D110" s="18" t="s">
        <v>33</v>
      </c>
      <c r="E110" s="9"/>
      <c r="F110" s="19">
        <f>SUM(F102:F109)</f>
        <v>625</v>
      </c>
      <c r="G110" s="63">
        <f t="shared" ref="G110:J110" si="54">SUM(G102:G109)</f>
        <v>18.91095</v>
      </c>
      <c r="H110" s="63">
        <f t="shared" si="54"/>
        <v>13.821340000000001</v>
      </c>
      <c r="I110" s="63">
        <f t="shared" si="54"/>
        <v>88.318999999999988</v>
      </c>
      <c r="J110" s="19">
        <f t="shared" si="54"/>
        <v>551.80999999999995</v>
      </c>
      <c r="K110" s="25"/>
      <c r="L110" s="19">
        <f t="shared" ref="L110" si="55">SUM(L102:L109)</f>
        <v>71.820000000000007</v>
      </c>
    </row>
    <row r="111" spans="1:12" ht="15" x14ac:dyDescent="0.25">
      <c r="A111" s="26">
        <f>A102</f>
        <v>2</v>
      </c>
      <c r="B111" s="13">
        <f>B102</f>
        <v>1</v>
      </c>
      <c r="C111" s="10" t="s">
        <v>25</v>
      </c>
      <c r="D111" s="7" t="s">
        <v>26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27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28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29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30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7" t="s">
        <v>31</v>
      </c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7" t="s">
        <v>32</v>
      </c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3"/>
      <c r="B118" s="15"/>
      <c r="C118" s="11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3"/>
      <c r="B119" s="15"/>
      <c r="C119" s="11"/>
      <c r="D119" s="6"/>
      <c r="E119" s="40"/>
      <c r="F119" s="41"/>
      <c r="G119" s="41"/>
      <c r="H119" s="41"/>
      <c r="I119" s="41"/>
      <c r="J119" s="41"/>
      <c r="K119" s="42"/>
      <c r="L119" s="41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0</v>
      </c>
      <c r="G120" s="19">
        <f t="shared" ref="G120:J120" si="56">SUM(G111:G119)</f>
        <v>0</v>
      </c>
      <c r="H120" s="19">
        <f t="shared" si="56"/>
        <v>0</v>
      </c>
      <c r="I120" s="19">
        <f t="shared" si="56"/>
        <v>0</v>
      </c>
      <c r="J120" s="19">
        <f t="shared" si="56"/>
        <v>0</v>
      </c>
      <c r="K120" s="25"/>
      <c r="L120" s="19">
        <f t="shared" ref="L120" si="57">SUM(L111:L119)</f>
        <v>0</v>
      </c>
    </row>
    <row r="121" spans="1:12" ht="15.75" thickBot="1" x14ac:dyDescent="0.25">
      <c r="A121" s="29">
        <f>A102</f>
        <v>2</v>
      </c>
      <c r="B121" s="30">
        <f>B102</f>
        <v>1</v>
      </c>
      <c r="C121" s="97" t="s">
        <v>4</v>
      </c>
      <c r="D121" s="98"/>
      <c r="E121" s="31"/>
      <c r="F121" s="32">
        <f>F110+F120</f>
        <v>625</v>
      </c>
      <c r="G121" s="64">
        <f t="shared" ref="G121" si="58">G110+G120</f>
        <v>18.91095</v>
      </c>
      <c r="H121" s="64">
        <f t="shared" ref="H121" si="59">H110+H120</f>
        <v>13.821340000000001</v>
      </c>
      <c r="I121" s="64">
        <f t="shared" ref="I121" si="60">I110+I120</f>
        <v>88.318999999999988</v>
      </c>
      <c r="J121" s="32">
        <f t="shared" ref="J121:L121" si="61">J110+J120</f>
        <v>551.80999999999995</v>
      </c>
      <c r="K121" s="32"/>
      <c r="L121" s="32">
        <f t="shared" si="61"/>
        <v>71.820000000000007</v>
      </c>
    </row>
    <row r="122" spans="1:12" ht="15" x14ac:dyDescent="0.25">
      <c r="A122" s="14">
        <v>2</v>
      </c>
      <c r="B122" s="15">
        <v>2</v>
      </c>
      <c r="C122" s="22" t="s">
        <v>20</v>
      </c>
      <c r="D122" s="5" t="s">
        <v>21</v>
      </c>
      <c r="E122" s="49" t="s">
        <v>63</v>
      </c>
      <c r="F122" s="50">
        <v>150</v>
      </c>
      <c r="G122" s="76">
        <f>36.78/100*15</f>
        <v>5.5170000000000003</v>
      </c>
      <c r="H122" s="76">
        <f>30.1/100*15</f>
        <v>4.5149999999999997</v>
      </c>
      <c r="I122" s="76">
        <f>176.3/100*15</f>
        <v>26.445</v>
      </c>
      <c r="J122" s="76">
        <f>1123/100*15</f>
        <v>168.45000000000002</v>
      </c>
      <c r="K122" s="50">
        <v>309</v>
      </c>
      <c r="L122" s="39">
        <v>7</v>
      </c>
    </row>
    <row r="123" spans="1:12" ht="15" x14ac:dyDescent="0.25">
      <c r="A123" s="14"/>
      <c r="B123" s="15"/>
      <c r="C123" s="11"/>
      <c r="D123" s="7" t="s">
        <v>21</v>
      </c>
      <c r="E123" s="69" t="s">
        <v>64</v>
      </c>
      <c r="F123" s="74">
        <v>110</v>
      </c>
      <c r="G123" s="76">
        <v>7.83</v>
      </c>
      <c r="H123" s="76">
        <v>8.75</v>
      </c>
      <c r="I123" s="76">
        <v>10.25</v>
      </c>
      <c r="J123" s="76">
        <v>151</v>
      </c>
      <c r="K123" s="74">
        <v>278</v>
      </c>
      <c r="L123" s="41">
        <v>32.5</v>
      </c>
    </row>
    <row r="124" spans="1:12" ht="15" x14ac:dyDescent="0.25">
      <c r="A124" s="14"/>
      <c r="B124" s="15"/>
      <c r="C124" s="11"/>
      <c r="D124" s="7" t="s">
        <v>30</v>
      </c>
      <c r="E124" s="69" t="s">
        <v>65</v>
      </c>
      <c r="F124" s="74">
        <v>200</v>
      </c>
      <c r="G124" s="76">
        <f>0.8/5</f>
        <v>0.16</v>
      </c>
      <c r="H124" s="76">
        <f>0.8/5</f>
        <v>0.16</v>
      </c>
      <c r="I124" s="76">
        <f>139.4/5</f>
        <v>27.880000000000003</v>
      </c>
      <c r="J124" s="76">
        <f>573/5</f>
        <v>114.6</v>
      </c>
      <c r="K124" s="74">
        <v>342</v>
      </c>
      <c r="L124" s="41">
        <v>9.3000000000000007</v>
      </c>
    </row>
    <row r="125" spans="1:12" ht="15" x14ac:dyDescent="0.25">
      <c r="A125" s="14"/>
      <c r="B125" s="15"/>
      <c r="C125" s="11"/>
      <c r="D125" s="7" t="s">
        <v>23</v>
      </c>
      <c r="E125" s="69" t="s">
        <v>56</v>
      </c>
      <c r="F125" s="74">
        <v>40</v>
      </c>
      <c r="G125" s="76">
        <v>2.2400000000000002</v>
      </c>
      <c r="H125" s="76">
        <v>0.88</v>
      </c>
      <c r="I125" s="76">
        <v>19.760000000000002</v>
      </c>
      <c r="J125" s="76">
        <v>91.96</v>
      </c>
      <c r="K125" s="85"/>
      <c r="L125" s="41">
        <v>6.18</v>
      </c>
    </row>
    <row r="126" spans="1:12" ht="15" x14ac:dyDescent="0.25">
      <c r="A126" s="14"/>
      <c r="B126" s="15"/>
      <c r="C126" s="11"/>
      <c r="D126" s="7" t="s">
        <v>24</v>
      </c>
      <c r="E126" s="86" t="s">
        <v>49</v>
      </c>
      <c r="F126" s="87">
        <v>100</v>
      </c>
      <c r="G126" s="88">
        <v>0.9</v>
      </c>
      <c r="H126" s="88">
        <v>0.2</v>
      </c>
      <c r="I126" s="76">
        <v>8.1</v>
      </c>
      <c r="J126" s="88">
        <v>43</v>
      </c>
      <c r="K126" s="87">
        <v>338</v>
      </c>
      <c r="L126" s="41">
        <v>16.84</v>
      </c>
    </row>
    <row r="127" spans="1:12" ht="15" x14ac:dyDescent="0.25">
      <c r="A127" s="14"/>
      <c r="B127" s="15"/>
      <c r="C127" s="11"/>
      <c r="D127" s="6"/>
      <c r="E127" s="40"/>
      <c r="F127" s="41"/>
      <c r="G127" s="41"/>
      <c r="H127" s="41"/>
      <c r="I127" s="41"/>
      <c r="J127" s="41"/>
      <c r="K127" s="42"/>
      <c r="L127" s="41"/>
    </row>
    <row r="128" spans="1:12" ht="15" x14ac:dyDescent="0.25">
      <c r="A128" s="14"/>
      <c r="B128" s="15"/>
      <c r="C128" s="11"/>
      <c r="D128" s="6"/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SUM(F122:F128)</f>
        <v>600</v>
      </c>
      <c r="G129" s="63">
        <f>SUM(G122:G128)</f>
        <v>16.647000000000002</v>
      </c>
      <c r="H129" s="63">
        <f>SUM(H122:H128)</f>
        <v>14.505000000000001</v>
      </c>
      <c r="I129" s="63">
        <f>SUM(I122:I128)</f>
        <v>92.435000000000002</v>
      </c>
      <c r="J129" s="19">
        <f>SUM(J122:J128)</f>
        <v>569.0100000000001</v>
      </c>
      <c r="K129" s="25"/>
      <c r="L129" s="19">
        <f>SUM(L122:L128)</f>
        <v>71.819999999999993</v>
      </c>
    </row>
    <row r="130" spans="1:12" ht="15" x14ac:dyDescent="0.25">
      <c r="A130" s="13">
        <f>A122</f>
        <v>2</v>
      </c>
      <c r="B130" s="13">
        <f>B122</f>
        <v>2</v>
      </c>
      <c r="C130" s="10" t="s">
        <v>25</v>
      </c>
      <c r="D130" s="7" t="s">
        <v>26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28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29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30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7" t="s">
        <v>31</v>
      </c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7" t="s">
        <v>32</v>
      </c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4"/>
      <c r="B137" s="15"/>
      <c r="C137" s="11"/>
      <c r="D137" s="6"/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14"/>
      <c r="B138" s="15"/>
      <c r="C138" s="11"/>
      <c r="D138" s="6"/>
      <c r="E138" s="40"/>
      <c r="F138" s="41"/>
      <c r="G138" s="41"/>
      <c r="H138" s="41"/>
      <c r="I138" s="41"/>
      <c r="J138" s="41"/>
      <c r="K138" s="42"/>
      <c r="L138" s="41"/>
    </row>
    <row r="139" spans="1:12" ht="15" x14ac:dyDescent="0.25">
      <c r="A139" s="16"/>
      <c r="B139" s="17"/>
      <c r="C139" s="8"/>
      <c r="D139" s="18" t="s">
        <v>33</v>
      </c>
      <c r="E139" s="9"/>
      <c r="F139" s="19">
        <f>SUM(F130:F138)</f>
        <v>0</v>
      </c>
      <c r="G139" s="19">
        <f t="shared" ref="G139:J139" si="62">SUM(G130:G138)</f>
        <v>0</v>
      </c>
      <c r="H139" s="19">
        <f t="shared" si="62"/>
        <v>0</v>
      </c>
      <c r="I139" s="19">
        <f t="shared" si="62"/>
        <v>0</v>
      </c>
      <c r="J139" s="19">
        <f t="shared" si="62"/>
        <v>0</v>
      </c>
      <c r="K139" s="25"/>
      <c r="L139" s="19">
        <f t="shared" ref="L139" si="63">SUM(L130:L138)</f>
        <v>0</v>
      </c>
    </row>
    <row r="140" spans="1:12" ht="15" x14ac:dyDescent="0.2">
      <c r="A140" s="33">
        <f>A122</f>
        <v>2</v>
      </c>
      <c r="B140" s="33">
        <f>B122</f>
        <v>2</v>
      </c>
      <c r="C140" s="97" t="s">
        <v>4</v>
      </c>
      <c r="D140" s="98"/>
      <c r="E140" s="31"/>
      <c r="F140" s="32">
        <f>F129+F139</f>
        <v>600</v>
      </c>
      <c r="G140" s="64">
        <f t="shared" ref="G140" si="64">G129+G139</f>
        <v>16.647000000000002</v>
      </c>
      <c r="H140" s="64">
        <f t="shared" ref="H140" si="65">H129+H139</f>
        <v>14.505000000000001</v>
      </c>
      <c r="I140" s="64">
        <f t="shared" ref="I140" si="66">I129+I139</f>
        <v>92.435000000000002</v>
      </c>
      <c r="J140" s="32">
        <f t="shared" ref="J140:L140" si="67">J129+J139</f>
        <v>569.0100000000001</v>
      </c>
      <c r="K140" s="32"/>
      <c r="L140" s="32">
        <f t="shared" si="67"/>
        <v>71.819999999999993</v>
      </c>
    </row>
    <row r="141" spans="1:12" ht="15" x14ac:dyDescent="0.25">
      <c r="A141" s="20">
        <v>2</v>
      </c>
      <c r="B141" s="21">
        <v>3</v>
      </c>
      <c r="C141" s="22" t="s">
        <v>20</v>
      </c>
      <c r="D141" s="5" t="s">
        <v>21</v>
      </c>
      <c r="E141" s="89" t="s">
        <v>66</v>
      </c>
      <c r="F141" s="74">
        <v>210</v>
      </c>
      <c r="G141" s="76">
        <v>7.51</v>
      </c>
      <c r="H141" s="76">
        <v>11.72</v>
      </c>
      <c r="I141" s="76">
        <v>37.049999999999997</v>
      </c>
      <c r="J141" s="76">
        <v>285</v>
      </c>
      <c r="K141" s="74">
        <v>182</v>
      </c>
      <c r="L141" s="39">
        <v>32.5</v>
      </c>
    </row>
    <row r="142" spans="1:12" ht="15" x14ac:dyDescent="0.25">
      <c r="A142" s="23"/>
      <c r="B142" s="15"/>
      <c r="C142" s="11"/>
      <c r="D142" s="6" t="s">
        <v>26</v>
      </c>
      <c r="E142" s="69" t="s">
        <v>58</v>
      </c>
      <c r="F142" s="74">
        <v>60</v>
      </c>
      <c r="G142" s="76">
        <v>5.08</v>
      </c>
      <c r="H142" s="76">
        <v>4.5999999999999996</v>
      </c>
      <c r="I142" s="76">
        <v>0.28000000000000003</v>
      </c>
      <c r="J142" s="76">
        <v>63</v>
      </c>
      <c r="K142" s="74">
        <v>209</v>
      </c>
      <c r="L142" s="41">
        <v>8.5</v>
      </c>
    </row>
    <row r="143" spans="1:12" ht="15" x14ac:dyDescent="0.25">
      <c r="A143" s="23"/>
      <c r="B143" s="15"/>
      <c r="C143" s="11"/>
      <c r="D143" s="7" t="s">
        <v>22</v>
      </c>
      <c r="E143" s="69" t="s">
        <v>43</v>
      </c>
      <c r="F143" s="74">
        <v>200</v>
      </c>
      <c r="G143" s="76">
        <f>2/5</f>
        <v>0.4</v>
      </c>
      <c r="H143" s="76">
        <f>0.51/5</f>
        <v>0.10200000000000001</v>
      </c>
      <c r="I143" s="76">
        <f>0.4/5</f>
        <v>0.08</v>
      </c>
      <c r="J143" s="76">
        <f>32/5</f>
        <v>6.4</v>
      </c>
      <c r="K143" s="74">
        <v>375</v>
      </c>
      <c r="L143" s="41">
        <v>5.08</v>
      </c>
    </row>
    <row r="144" spans="1:12" ht="15.75" customHeight="1" x14ac:dyDescent="0.25">
      <c r="A144" s="23"/>
      <c r="B144" s="15"/>
      <c r="C144" s="11"/>
      <c r="D144" s="7" t="s">
        <v>23</v>
      </c>
      <c r="E144" s="69" t="s">
        <v>44</v>
      </c>
      <c r="F144" s="74">
        <v>50</v>
      </c>
      <c r="G144" s="76">
        <v>5.8</v>
      </c>
      <c r="H144" s="76">
        <v>8.3000000000000007</v>
      </c>
      <c r="I144" s="76">
        <v>14.83</v>
      </c>
      <c r="J144" s="76">
        <v>157</v>
      </c>
      <c r="K144" s="90">
        <v>3</v>
      </c>
      <c r="L144" s="41">
        <v>14.9</v>
      </c>
    </row>
    <row r="145" spans="1:12" ht="15" x14ac:dyDescent="0.25">
      <c r="A145" s="23"/>
      <c r="B145" s="15"/>
      <c r="C145" s="11"/>
      <c r="D145" s="7" t="s">
        <v>24</v>
      </c>
      <c r="E145" s="69" t="s">
        <v>67</v>
      </c>
      <c r="F145" s="74">
        <v>100</v>
      </c>
      <c r="G145" s="76">
        <v>0.4</v>
      </c>
      <c r="H145" s="76">
        <v>0.4</v>
      </c>
      <c r="I145" s="76">
        <v>10</v>
      </c>
      <c r="J145" s="76">
        <v>60</v>
      </c>
      <c r="K145" s="74">
        <v>338</v>
      </c>
      <c r="L145" s="41">
        <v>10.84</v>
      </c>
    </row>
    <row r="146" spans="1:12" ht="15" x14ac:dyDescent="0.25">
      <c r="A146" s="23"/>
      <c r="B146" s="15"/>
      <c r="C146" s="11"/>
      <c r="D146" s="6"/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23"/>
      <c r="B147" s="15"/>
      <c r="C147" s="11"/>
      <c r="D147" s="6"/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SUM(F141:F147)</f>
        <v>620</v>
      </c>
      <c r="G148" s="19">
        <f t="shared" ref="G148:J148" si="68">SUM(G141:G147)</f>
        <v>19.189999999999998</v>
      </c>
      <c r="H148" s="63">
        <f t="shared" si="68"/>
        <v>25.122</v>
      </c>
      <c r="I148" s="19">
        <f t="shared" si="68"/>
        <v>62.239999999999995</v>
      </c>
      <c r="J148" s="19">
        <f t="shared" si="68"/>
        <v>571.4</v>
      </c>
      <c r="K148" s="25"/>
      <c r="L148" s="19">
        <f t="shared" ref="L148" si="69">SUM(L141:L147)</f>
        <v>71.819999999999993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28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29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30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7" t="s">
        <v>31</v>
      </c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7" t="s">
        <v>32</v>
      </c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3"/>
      <c r="B156" s="15"/>
      <c r="C156" s="11"/>
      <c r="D156" s="6"/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23"/>
      <c r="B157" s="15"/>
      <c r="C157" s="11"/>
      <c r="D157" s="6"/>
      <c r="E157" s="40"/>
      <c r="F157" s="41"/>
      <c r="G157" s="41"/>
      <c r="H157" s="41"/>
      <c r="I157" s="41"/>
      <c r="J157" s="41"/>
      <c r="K157" s="42"/>
      <c r="L157" s="41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SUM(F149:F157)</f>
        <v>0</v>
      </c>
      <c r="G158" s="19">
        <f t="shared" ref="G158:J158" si="70">SUM(G149:G157)</f>
        <v>0</v>
      </c>
      <c r="H158" s="19">
        <f t="shared" si="70"/>
        <v>0</v>
      </c>
      <c r="I158" s="19">
        <f t="shared" si="70"/>
        <v>0</v>
      </c>
      <c r="J158" s="19">
        <f t="shared" si="70"/>
        <v>0</v>
      </c>
      <c r="K158" s="25"/>
      <c r="L158" s="19">
        <f t="shared" ref="L158" si="71">SUM(L149:L157)</f>
        <v>0</v>
      </c>
    </row>
    <row r="159" spans="1:12" ht="15" x14ac:dyDescent="0.2">
      <c r="A159" s="29">
        <f>A141</f>
        <v>2</v>
      </c>
      <c r="B159" s="30">
        <f>B141</f>
        <v>3</v>
      </c>
      <c r="C159" s="97" t="s">
        <v>4</v>
      </c>
      <c r="D159" s="98"/>
      <c r="E159" s="31"/>
      <c r="F159" s="32">
        <f>F148+F158</f>
        <v>620</v>
      </c>
      <c r="G159" s="32">
        <f t="shared" ref="G159" si="72">G148+G158</f>
        <v>19.189999999999998</v>
      </c>
      <c r="H159" s="64">
        <f t="shared" ref="H159" si="73">H148+H158</f>
        <v>25.122</v>
      </c>
      <c r="I159" s="32">
        <f t="shared" ref="I159" si="74">I148+I158</f>
        <v>62.239999999999995</v>
      </c>
      <c r="J159" s="32">
        <f t="shared" ref="J159:L159" si="75">J148+J158</f>
        <v>571.4</v>
      </c>
      <c r="K159" s="32"/>
      <c r="L159" s="32">
        <f t="shared" si="75"/>
        <v>71.819999999999993</v>
      </c>
    </row>
    <row r="160" spans="1:12" ht="15" x14ac:dyDescent="0.25">
      <c r="A160" s="20">
        <v>2</v>
      </c>
      <c r="B160" s="21">
        <v>4</v>
      </c>
      <c r="C160" s="22" t="s">
        <v>20</v>
      </c>
      <c r="D160" s="5" t="s">
        <v>21</v>
      </c>
      <c r="E160" s="49" t="s">
        <v>68</v>
      </c>
      <c r="F160" s="74">
        <v>180</v>
      </c>
      <c r="G160" s="91">
        <v>24.6</v>
      </c>
      <c r="H160" s="91">
        <v>15.29</v>
      </c>
      <c r="I160" s="91">
        <v>62.31</v>
      </c>
      <c r="J160" s="91">
        <v>393.12</v>
      </c>
      <c r="K160" s="60">
        <v>186</v>
      </c>
      <c r="L160" s="39">
        <v>42</v>
      </c>
    </row>
    <row r="161" spans="1:12" ht="15" x14ac:dyDescent="0.25">
      <c r="A161" s="23"/>
      <c r="B161" s="15"/>
      <c r="C161" s="11"/>
      <c r="D161" s="6"/>
      <c r="E161" s="40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3"/>
      <c r="B162" s="15"/>
      <c r="C162" s="11"/>
      <c r="D162" s="7" t="s">
        <v>22</v>
      </c>
      <c r="E162" s="69" t="s">
        <v>51</v>
      </c>
      <c r="F162" s="74">
        <v>200</v>
      </c>
      <c r="G162" s="91">
        <f>15.83/5</f>
        <v>3.1659999999999999</v>
      </c>
      <c r="H162" s="91">
        <f>13.39/5</f>
        <v>2.6779999999999999</v>
      </c>
      <c r="I162" s="91">
        <f>79.73/5</f>
        <v>15.946000000000002</v>
      </c>
      <c r="J162" s="91">
        <f>503/5</f>
        <v>100.6</v>
      </c>
      <c r="K162" s="74">
        <v>379</v>
      </c>
      <c r="L162" s="41">
        <v>10.14</v>
      </c>
    </row>
    <row r="163" spans="1:12" ht="15" x14ac:dyDescent="0.25">
      <c r="A163" s="23"/>
      <c r="B163" s="15"/>
      <c r="C163" s="11"/>
      <c r="D163" s="7" t="s">
        <v>23</v>
      </c>
      <c r="E163" s="69" t="s">
        <v>48</v>
      </c>
      <c r="F163" s="92">
        <v>60</v>
      </c>
      <c r="G163" s="81">
        <v>3.7</v>
      </c>
      <c r="H163" s="81">
        <v>8.5</v>
      </c>
      <c r="I163" s="81">
        <v>26.25</v>
      </c>
      <c r="J163" s="81">
        <v>155</v>
      </c>
      <c r="K163" s="90">
        <v>2</v>
      </c>
      <c r="L163" s="41">
        <v>8.8800000000000008</v>
      </c>
    </row>
    <row r="164" spans="1:12" ht="15" x14ac:dyDescent="0.25">
      <c r="A164" s="23"/>
      <c r="B164" s="15"/>
      <c r="C164" s="11"/>
      <c r="D164" s="7" t="s">
        <v>24</v>
      </c>
      <c r="E164" s="62" t="s">
        <v>69</v>
      </c>
      <c r="F164" s="53">
        <v>100</v>
      </c>
      <c r="G164" s="56">
        <v>0.4</v>
      </c>
      <c r="H164" s="56">
        <v>0.4</v>
      </c>
      <c r="I164" s="57">
        <v>10</v>
      </c>
      <c r="J164" s="56">
        <v>60</v>
      </c>
      <c r="K164" s="74">
        <v>338</v>
      </c>
      <c r="L164" s="41">
        <v>10.8</v>
      </c>
    </row>
    <row r="165" spans="1:12" ht="15" x14ac:dyDescent="0.25">
      <c r="A165" s="23"/>
      <c r="B165" s="15"/>
      <c r="C165" s="11"/>
      <c r="D165" s="6"/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3"/>
      <c r="B166" s="15"/>
      <c r="C166" s="11"/>
      <c r="D166" s="6"/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SUM(F160:F166)</f>
        <v>540</v>
      </c>
      <c r="G167" s="63">
        <f t="shared" ref="G167:J167" si="76">SUM(G160:G166)</f>
        <v>31.866</v>
      </c>
      <c r="H167" s="63">
        <f t="shared" si="76"/>
        <v>26.867999999999999</v>
      </c>
      <c r="I167" s="19">
        <f t="shared" si="76"/>
        <v>114.506</v>
      </c>
      <c r="J167" s="19">
        <f t="shared" si="76"/>
        <v>708.72</v>
      </c>
      <c r="K167" s="25"/>
      <c r="L167" s="19">
        <f t="shared" ref="L167" si="77">SUM(L160:L166)</f>
        <v>71.820000000000007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27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28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29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7" t="s">
        <v>31</v>
      </c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7" t="s">
        <v>32</v>
      </c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3"/>
      <c r="B175" s="15"/>
      <c r="C175" s="11"/>
      <c r="D175" s="6"/>
      <c r="E175" s="40"/>
      <c r="F175" s="41"/>
      <c r="G175" s="41"/>
      <c r="H175" s="41"/>
      <c r="I175" s="41"/>
      <c r="J175" s="41"/>
      <c r="K175" s="42"/>
      <c r="L175" s="41"/>
    </row>
    <row r="176" spans="1:12" ht="15" x14ac:dyDescent="0.25">
      <c r="A176" s="23"/>
      <c r="B176" s="15"/>
      <c r="C176" s="11"/>
      <c r="D176" s="6"/>
      <c r="E176" s="40"/>
      <c r="F176" s="41"/>
      <c r="G176" s="41"/>
      <c r="H176" s="41"/>
      <c r="I176" s="41"/>
      <c r="J176" s="41"/>
      <c r="K176" s="42"/>
      <c r="L176" s="41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SUM(F168:F176)</f>
        <v>0</v>
      </c>
      <c r="G177" s="19">
        <f t="shared" ref="G177:J177" si="78">SUM(G168:G176)</f>
        <v>0</v>
      </c>
      <c r="H177" s="19">
        <f t="shared" si="78"/>
        <v>0</v>
      </c>
      <c r="I177" s="19">
        <f t="shared" si="78"/>
        <v>0</v>
      </c>
      <c r="J177" s="19">
        <f t="shared" si="78"/>
        <v>0</v>
      </c>
      <c r="K177" s="25"/>
      <c r="L177" s="19">
        <f t="shared" ref="L177" si="79">SUM(L168:L176)</f>
        <v>0</v>
      </c>
    </row>
    <row r="178" spans="1:12" ht="15" x14ac:dyDescent="0.2">
      <c r="A178" s="29">
        <f>A160</f>
        <v>2</v>
      </c>
      <c r="B178" s="30">
        <f>B160</f>
        <v>4</v>
      </c>
      <c r="C178" s="97" t="s">
        <v>4</v>
      </c>
      <c r="D178" s="98"/>
      <c r="E178" s="31"/>
      <c r="F178" s="32">
        <f>F167+F177</f>
        <v>540</v>
      </c>
      <c r="G178" s="64">
        <f t="shared" ref="G178" si="80">G167+G177</f>
        <v>31.866</v>
      </c>
      <c r="H178" s="64">
        <f t="shared" ref="H178" si="81">H167+H177</f>
        <v>26.867999999999999</v>
      </c>
      <c r="I178" s="32">
        <f t="shared" ref="I178" si="82">I167+I177</f>
        <v>114.506</v>
      </c>
      <c r="J178" s="32">
        <f t="shared" ref="J178:L178" si="83">J167+J177</f>
        <v>708.72</v>
      </c>
      <c r="K178" s="32"/>
      <c r="L178" s="32">
        <f t="shared" si="83"/>
        <v>71.820000000000007</v>
      </c>
    </row>
    <row r="179" spans="1:12" ht="15" x14ac:dyDescent="0.25">
      <c r="A179" s="20">
        <v>2</v>
      </c>
      <c r="B179" s="21">
        <v>5</v>
      </c>
      <c r="C179" s="22" t="s">
        <v>20</v>
      </c>
      <c r="D179" s="5" t="s">
        <v>21</v>
      </c>
      <c r="E179" s="69" t="s">
        <v>60</v>
      </c>
      <c r="F179" s="79">
        <v>150</v>
      </c>
      <c r="G179" s="76">
        <f>20.473/100*15</f>
        <v>3.0709499999999998</v>
      </c>
      <c r="H179" s="76">
        <f>32.01/100/15</f>
        <v>2.1340000000000001E-2</v>
      </c>
      <c r="I179" s="76">
        <f>136.26/100*15</f>
        <v>20.438999999999997</v>
      </c>
      <c r="J179" s="76">
        <f>915/100*15</f>
        <v>137.25</v>
      </c>
      <c r="K179" s="74">
        <v>312</v>
      </c>
      <c r="L179" s="39">
        <v>6</v>
      </c>
    </row>
    <row r="180" spans="1:12" ht="15" x14ac:dyDescent="0.25">
      <c r="A180" s="23"/>
      <c r="B180" s="15"/>
      <c r="C180" s="11"/>
      <c r="D180" s="6" t="s">
        <v>21</v>
      </c>
      <c r="E180" s="69" t="s">
        <v>70</v>
      </c>
      <c r="F180" s="74">
        <v>110</v>
      </c>
      <c r="G180" s="76">
        <v>13.98</v>
      </c>
      <c r="H180" s="76">
        <f>3.71*2</f>
        <v>7.42</v>
      </c>
      <c r="I180" s="76">
        <f>9.97*2</f>
        <v>19.940000000000001</v>
      </c>
      <c r="J180" s="76">
        <f>120*2</f>
        <v>240</v>
      </c>
      <c r="K180" s="74">
        <v>234</v>
      </c>
      <c r="L180" s="41">
        <v>37</v>
      </c>
    </row>
    <row r="181" spans="1:12" ht="15" x14ac:dyDescent="0.25">
      <c r="A181" s="23"/>
      <c r="B181" s="15"/>
      <c r="C181" s="11"/>
      <c r="D181" s="7" t="s">
        <v>22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7" t="s">
        <v>30</v>
      </c>
      <c r="E182" s="69" t="s">
        <v>71</v>
      </c>
      <c r="F182" s="74">
        <v>200</v>
      </c>
      <c r="G182" s="76">
        <v>0.66</v>
      </c>
      <c r="H182" s="76">
        <v>0.09</v>
      </c>
      <c r="I182" s="76">
        <v>32.01</v>
      </c>
      <c r="J182" s="76">
        <v>132.80000000000001</v>
      </c>
      <c r="K182" s="74">
        <v>379</v>
      </c>
      <c r="L182" s="41">
        <v>10.6</v>
      </c>
    </row>
    <row r="183" spans="1:12" ht="15" x14ac:dyDescent="0.25">
      <c r="A183" s="23"/>
      <c r="B183" s="15"/>
      <c r="C183" s="11"/>
      <c r="D183" s="7" t="s">
        <v>23</v>
      </c>
      <c r="E183" s="69" t="s">
        <v>56</v>
      </c>
      <c r="F183" s="74">
        <v>40</v>
      </c>
      <c r="G183" s="76">
        <v>2.2400000000000002</v>
      </c>
      <c r="H183" s="76">
        <v>0.88</v>
      </c>
      <c r="I183" s="76">
        <v>19.760000000000002</v>
      </c>
      <c r="J183" s="76">
        <v>91.96</v>
      </c>
      <c r="K183" s="74">
        <v>382</v>
      </c>
      <c r="L183" s="41">
        <v>6.18</v>
      </c>
    </row>
    <row r="184" spans="1:12" ht="15" x14ac:dyDescent="0.25">
      <c r="A184" s="23"/>
      <c r="B184" s="15"/>
      <c r="C184" s="11"/>
      <c r="D184" s="7" t="s">
        <v>24</v>
      </c>
      <c r="E184" s="69" t="s">
        <v>52</v>
      </c>
      <c r="F184" s="74">
        <v>100</v>
      </c>
      <c r="G184" s="76">
        <v>1.5</v>
      </c>
      <c r="H184" s="76">
        <v>0.5</v>
      </c>
      <c r="I184" s="76">
        <v>21</v>
      </c>
      <c r="J184" s="76">
        <v>96</v>
      </c>
      <c r="K184" s="74">
        <v>338</v>
      </c>
      <c r="L184" s="41">
        <v>12.04</v>
      </c>
    </row>
    <row r="185" spans="1:12" ht="15" x14ac:dyDescent="0.25">
      <c r="A185" s="23"/>
      <c r="B185" s="15"/>
      <c r="C185" s="11"/>
      <c r="D185" s="6"/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6"/>
      <c r="E186" s="40"/>
      <c r="F186" s="41"/>
      <c r="G186" s="41"/>
      <c r="H186" s="41"/>
      <c r="I186" s="41"/>
      <c r="J186" s="41"/>
      <c r="K186" s="42"/>
      <c r="L186" s="41"/>
    </row>
    <row r="187" spans="1:12" ht="15.75" customHeight="1" x14ac:dyDescent="0.25">
      <c r="A187" s="24"/>
      <c r="B187" s="17"/>
      <c r="C187" s="8"/>
      <c r="D187" s="18" t="s">
        <v>33</v>
      </c>
      <c r="E187" s="9"/>
      <c r="F187" s="19">
        <f>SUM(F179:F186)</f>
        <v>600</v>
      </c>
      <c r="G187" s="63">
        <f t="shared" ref="G187:J187" si="84">SUM(G179:G186)</f>
        <v>21.450949999999999</v>
      </c>
      <c r="H187" s="63">
        <f t="shared" si="84"/>
        <v>8.9113400000000009</v>
      </c>
      <c r="I187" s="19">
        <f t="shared" si="84"/>
        <v>113.149</v>
      </c>
      <c r="J187" s="19">
        <f t="shared" si="84"/>
        <v>698.01</v>
      </c>
      <c r="K187" s="25"/>
      <c r="L187" s="19">
        <f t="shared" ref="L187" si="85">SUM(L179:L186)</f>
        <v>71.819999999999993</v>
      </c>
    </row>
    <row r="188" spans="1:12" ht="15" x14ac:dyDescent="0.25">
      <c r="A188" s="26">
        <f>A179</f>
        <v>2</v>
      </c>
      <c r="B188" s="13">
        <f>B179</f>
        <v>5</v>
      </c>
      <c r="C188" s="10" t="s">
        <v>25</v>
      </c>
      <c r="D188" s="7" t="s">
        <v>26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27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28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29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7" t="s">
        <v>30</v>
      </c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7" t="s">
        <v>31</v>
      </c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3"/>
      <c r="B194" s="15"/>
      <c r="C194" s="11"/>
      <c r="D194" s="7" t="s">
        <v>32</v>
      </c>
      <c r="E194" s="40"/>
      <c r="F194" s="41"/>
      <c r="G194" s="41"/>
      <c r="H194" s="41"/>
      <c r="I194" s="41"/>
      <c r="J194" s="41"/>
      <c r="K194" s="42"/>
      <c r="L194" s="41"/>
    </row>
    <row r="195" spans="1:12" ht="15" x14ac:dyDescent="0.25">
      <c r="A195" s="23"/>
      <c r="B195" s="15"/>
      <c r="C195" s="11"/>
      <c r="D195" s="6"/>
      <c r="E195" s="40"/>
      <c r="F195" s="41"/>
      <c r="G195" s="41"/>
      <c r="H195" s="41"/>
      <c r="I195" s="41"/>
      <c r="J195" s="41"/>
      <c r="K195" s="42"/>
      <c r="L195" s="41"/>
    </row>
    <row r="196" spans="1:12" ht="15" x14ac:dyDescent="0.25">
      <c r="A196" s="23"/>
      <c r="B196" s="15"/>
      <c r="C196" s="11"/>
      <c r="D196" s="6"/>
      <c r="E196" s="40"/>
      <c r="F196" s="41"/>
      <c r="G196" s="41"/>
      <c r="H196" s="41"/>
      <c r="I196" s="41"/>
      <c r="J196" s="41"/>
      <c r="K196" s="42"/>
      <c r="L196" s="41"/>
    </row>
    <row r="197" spans="1:12" ht="15" x14ac:dyDescent="0.25">
      <c r="A197" s="24"/>
      <c r="B197" s="17"/>
      <c r="C197" s="8"/>
      <c r="D197" s="18" t="s">
        <v>33</v>
      </c>
      <c r="E197" s="9"/>
      <c r="F197" s="19">
        <f>SUM(F188:F196)</f>
        <v>0</v>
      </c>
      <c r="G197" s="19">
        <f t="shared" ref="G197:J197" si="86">SUM(G188:G196)</f>
        <v>0</v>
      </c>
      <c r="H197" s="19">
        <f t="shared" si="86"/>
        <v>0</v>
      </c>
      <c r="I197" s="19">
        <f t="shared" si="86"/>
        <v>0</v>
      </c>
      <c r="J197" s="19">
        <f t="shared" si="86"/>
        <v>0</v>
      </c>
      <c r="K197" s="25"/>
      <c r="L197" s="19">
        <f t="shared" ref="L197" si="87">SUM(L188:L196)</f>
        <v>0</v>
      </c>
    </row>
    <row r="198" spans="1:12" ht="15" x14ac:dyDescent="0.2">
      <c r="A198" s="29">
        <f>A179</f>
        <v>2</v>
      </c>
      <c r="B198" s="30">
        <f>B179</f>
        <v>5</v>
      </c>
      <c r="C198" s="97" t="s">
        <v>4</v>
      </c>
      <c r="D198" s="98"/>
      <c r="E198" s="31"/>
      <c r="F198" s="32">
        <f>F187+F197</f>
        <v>600</v>
      </c>
      <c r="G198" s="64">
        <f t="shared" ref="G198" si="88">G187+G197</f>
        <v>21.450949999999999</v>
      </c>
      <c r="H198" s="64">
        <f t="shared" ref="H198" si="89">H187+H197</f>
        <v>8.9113400000000009</v>
      </c>
      <c r="I198" s="32">
        <f t="shared" ref="I198" si="90">I187+I197</f>
        <v>113.149</v>
      </c>
      <c r="J198" s="32">
        <f t="shared" ref="J198:L198" si="91">J187+J197</f>
        <v>698.01</v>
      </c>
      <c r="K198" s="32"/>
      <c r="L198" s="32">
        <f t="shared" si="91"/>
        <v>71.819999999999993</v>
      </c>
    </row>
    <row r="199" spans="1:12" x14ac:dyDescent="0.2">
      <c r="A199" s="27"/>
      <c r="B199" s="28"/>
      <c r="C199" s="99" t="s">
        <v>5</v>
      </c>
      <c r="D199" s="99"/>
      <c r="E199" s="99"/>
      <c r="F199" s="34">
        <f>(F24+F43+F62+F82+F101+F121+F140+F159+F178+F198)/(IF(F24=0,0,1)+IF(F43=0,0,1)+IF(F62=0,0,1)+IF(F82=0,0,1)+IF(F101=0,0,1)+IF(F121=0,0,1)+IF(F140=0,0,1)+IF(F159=0,0,1)+IF(F178=0,0,1)+IF(F198=0,0,1))</f>
        <v>579.5</v>
      </c>
      <c r="G199" s="93">
        <f>(G24+G43+G62+G82+G101+G121+G140+G159+G178+G198)/(IF(G24=0,0,1)+IF(G43=0,0,1)+IF(G62=0,0,1)+IF(G82=0,0,1)+IF(G101=0,0,1)+IF(G121=0,0,1)+IF(G140=0,0,1)+IF(G159=0,0,1)+IF(G178=0,0,1)+IF(G198=0,0,1))</f>
        <v>21.411890000000003</v>
      </c>
      <c r="H199" s="93">
        <f>(H24+H43+H62+H82+H101+H121+H140+H159+H178+H198)/(IF(H24=0,0,1)+IF(H43=0,0,1)+IF(H62=0,0,1)+IF(H82=0,0,1)+IF(H101=0,0,1)+IF(H121=0,0,1)+IF(H140=0,0,1)+IF(H159=0,0,1)+IF(H178=0,0,1)+IF(H198=0,0,1))</f>
        <v>20.023068000000002</v>
      </c>
      <c r="I199" s="93">
        <f>(I24+I43+I62+I82+I101+I121+I140+I159+I178+I198)/(IF(I24=0,0,1)+IF(I43=0,0,1)+IF(I62=0,0,1)+IF(I82=0,0,1)+IF(I101=0,0,1)+IF(I121=0,0,1)+IF(I140=0,0,1)+IF(I159=0,0,1)+IF(I178=0,0,1)+IF(I198=0,0,1))</f>
        <v>85.973649999999992</v>
      </c>
      <c r="J199" s="93">
        <f>(J24+J43+J62+J82+J101+J121+J140+J159+J178+J198)/(IF(J24=0,0,1)+IF(J43=0,0,1)+IF(J62=0,0,1)+IF(J82=0,0,1)+IF(J101=0,0,1)+IF(J121=0,0,1)+IF(J140=0,0,1)+IF(J159=0,0,1)+IF(J178=0,0,1)+IF(J198=0,0,1))</f>
        <v>600.81600000000003</v>
      </c>
      <c r="K199" s="34"/>
      <c r="L199" s="34">
        <f>(L24+L43+L62+L82+L101+L121+L140+L159+L178+L198)/(IF(L24=0,0,1)+IF(L43=0,0,1)+IF(L62=0,0,1)+IF(L82=0,0,1)+IF(L101=0,0,1)+IF(L121=0,0,1)+IF(L140=0,0,1)+IF(L159=0,0,1)+IF(L178=0,0,1)+IF(L198=0,0,1))</f>
        <v>71.820000000000007</v>
      </c>
    </row>
  </sheetData>
  <mergeCells count="14">
    <mergeCell ref="C82:D82"/>
    <mergeCell ref="C101:D101"/>
    <mergeCell ref="C24:D24"/>
    <mergeCell ref="C199:E199"/>
    <mergeCell ref="C198:D198"/>
    <mergeCell ref="C121:D121"/>
    <mergeCell ref="C140:D140"/>
    <mergeCell ref="C159:D159"/>
    <mergeCell ref="C178:D178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2022-05-16T14:23:56Z</dcterms:created>
  <dcterms:modified xsi:type="dcterms:W3CDTF">2026-01-08T18:05:55Z</dcterms:modified>
</cp:coreProperties>
</file>